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50" windowHeight="5130" activeTab="0"/>
  </bookViews>
  <sheets>
    <sheet name="CO-FILET" sheetId="1" r:id="rId1"/>
  </sheets>
  <definedNames>
    <definedName name="d">'CO-FILET'!$D$9</definedName>
    <definedName name="D_2">'CO-FILET'!$D$26</definedName>
    <definedName name="D1_d1">'CO-FILET'!$D$23</definedName>
    <definedName name="d2_D2">'CO-FILET'!$D$19</definedName>
    <definedName name="EI">'CO-FILET'!$D$24</definedName>
    <definedName name="ES">'CO-FILET'!$D$18</definedName>
    <definedName name="et">'CO-FILET'!$D$14</definedName>
    <definedName name="ev">'CO-FILET'!$D$12</definedName>
    <definedName name="H">'CO-FILET'!$D$28</definedName>
    <definedName name="kt">'CO-FILET'!$D$16</definedName>
    <definedName name="kv">'CO-FILET'!$D$15</definedName>
    <definedName name="p">'CO-FILET'!$D$10</definedName>
    <definedName name="qf">'CO-FILET'!$D$11</definedName>
    <definedName name="qt">'CO-FILET'!$D$13</definedName>
    <definedName name="r">'CO-FILET'!$D$29</definedName>
    <definedName name="T_D2">'CO-FILET'!$D$27</definedName>
    <definedName name="Td">'CO-FILET'!$D$17</definedName>
    <definedName name="TD1">'CO-FILET'!$D$25</definedName>
    <definedName name="Td2">'CO-FILET'!$D$20</definedName>
    <definedName name="_xlnm.Print_Area" localSheetId="0">'CO-FILET'!$A$1:$E$50</definedName>
  </definedNames>
  <calcPr fullCalcOnLoad="1"/>
</workbook>
</file>

<file path=xl/sharedStrings.xml><?xml version="1.0" encoding="utf-8"?>
<sst xmlns="http://schemas.openxmlformats.org/spreadsheetml/2006/main" count="57" uniqueCount="55">
  <si>
    <t>Nota : seules les cellules écrites en bleu peuvent être modifiées</t>
  </si>
  <si>
    <t>Les valeurs marquées de * sont calculées avec NFE 03-052, les résultats ne correspondent pas exactement aux valeurs prescrites par NFE 03-051. La différence est de quelques microns, ce qui n'a pas d'influence dans la majorité des cas.</t>
  </si>
  <si>
    <t>Diamètre nominal en mm</t>
  </si>
  <si>
    <t>D=d</t>
  </si>
  <si>
    <t>Pas en mm</t>
  </si>
  <si>
    <t>P</t>
  </si>
  <si>
    <t>Qualité pour le filetage (qualité : 3,4,5,6,7 ou 8)</t>
  </si>
  <si>
    <t>qf</t>
  </si>
  <si>
    <t>Position de la tolérance pour la vis ( écart : e, d, g ou h)</t>
  </si>
  <si>
    <t>es</t>
  </si>
  <si>
    <t>g</t>
  </si>
  <si>
    <t>Qualité pour le  taraudage (qualité : 3,4,5,6,7 ou 8)</t>
  </si>
  <si>
    <t>qt</t>
  </si>
  <si>
    <t>Position de la tolérance pour le taraudage ( écart : G ou H)</t>
  </si>
  <si>
    <t>ei</t>
  </si>
  <si>
    <t>H</t>
  </si>
  <si>
    <t>Coefficient pour le calcul des tolérances de la vis</t>
  </si>
  <si>
    <t>kv*</t>
  </si>
  <si>
    <t>Coefficient pour le calcul des tolérances du taraudage</t>
  </si>
  <si>
    <t>kt*</t>
  </si>
  <si>
    <t xml:space="preserve">Tolérance sur le diamètre extérieur de la vis </t>
  </si>
  <si>
    <t>Td*</t>
  </si>
  <si>
    <t>Ecart inférieur pour la tolérance de la vis</t>
  </si>
  <si>
    <t>ES*</t>
  </si>
  <si>
    <t>Diamètre sur flanc de la vis</t>
  </si>
  <si>
    <t>d2=D2</t>
  </si>
  <si>
    <t>Tolérance sur le diamètre sur flanc de la vis</t>
  </si>
  <si>
    <t>Td2*</t>
  </si>
  <si>
    <t>Diamètre à fond de filet de la vis</t>
  </si>
  <si>
    <t>d3</t>
  </si>
  <si>
    <t>Profondeur à programmer en CN pour le filetage (valeur P)</t>
  </si>
  <si>
    <t>d-d3 /2</t>
  </si>
  <si>
    <t>Diamètre intérieur de l'écrou (diamètre de perçage)</t>
  </si>
  <si>
    <t>D1=d1</t>
  </si>
  <si>
    <t>Ecart supérieur pour la tolérance du taraudage</t>
  </si>
  <si>
    <t>EI*</t>
  </si>
  <si>
    <t>Tolérance sur le diamètre intérieur du taraudage</t>
  </si>
  <si>
    <t>TD1*</t>
  </si>
  <si>
    <t>Diamètre intérieur sur flancs du taraudage</t>
  </si>
  <si>
    <t>D2=d2</t>
  </si>
  <si>
    <t>Tolérance sur le diamètre intérieur sur flancs du taraudage</t>
  </si>
  <si>
    <t>TD2*</t>
  </si>
  <si>
    <t>Hauteur</t>
  </si>
  <si>
    <t>Rayon à fond de filet de la vis</t>
  </si>
  <si>
    <t>r</t>
  </si>
  <si>
    <t>Résultats :</t>
  </si>
  <si>
    <t>Cotation du filetage</t>
  </si>
  <si>
    <t>Ø extérieur</t>
  </si>
  <si>
    <t>Ø sur flanc</t>
  </si>
  <si>
    <t>Cotation du taraudage</t>
  </si>
  <si>
    <t>Ø intérieur</t>
  </si>
  <si>
    <t>Vérification des filetages et taraudages métriques 
ISO NFE 03-051 et 03-052 - juin 1982</t>
  </si>
  <si>
    <t xml:space="preserve">Nom : </t>
  </si>
  <si>
    <t xml:space="preserve">Ensemble : </t>
  </si>
  <si>
    <t>Piece 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</si>
</sst>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&quot; mm&quot;"/>
    <numFmt numFmtId="174" formatCode="0.000&quot; mm&quot;"/>
    <numFmt numFmtId="175" formatCode="&quot;d max &quot;0.000"/>
    <numFmt numFmtId="176" formatCode="&quot;d min &quot;0.000"/>
    <numFmt numFmtId="177" formatCode="&quot;d2 max &quot;0.000"/>
    <numFmt numFmtId="178" formatCode="&quot;d2 min &quot;0.000"/>
    <numFmt numFmtId="179" formatCode="&quot;D1 min &quot;0.000"/>
    <numFmt numFmtId="180" formatCode="&quot;D1 max &quot;0.000"/>
    <numFmt numFmtId="181" formatCode="&quot;D2 max &quot;0.000"/>
    <numFmt numFmtId="182" formatCode="&quot;D2 min &quot;0.000"/>
    <numFmt numFmtId="183" formatCode="&quot;d max &quot;0.00"/>
    <numFmt numFmtId="184" formatCode="&quot;d max &quot;0.0000"/>
    <numFmt numFmtId="185" formatCode="&quot;d min &quot;0.00"/>
    <numFmt numFmtId="186" formatCode="&quot;d min &quot;0.0"/>
    <numFmt numFmtId="187" formatCode="&quot;d2 max &quot;0.00"/>
    <numFmt numFmtId="188" formatCode="&quot;d2 min &quot;0.00"/>
    <numFmt numFmtId="189" formatCode="&quot;d2 min &quot;0.0"/>
    <numFmt numFmtId="190" formatCode="&quot;d2 max &quot;0.0000"/>
    <numFmt numFmtId="191" formatCode="&quot;d max &quot;0.0"/>
    <numFmt numFmtId="192" formatCode="&quot;D1 moy &quot;0.000"/>
    <numFmt numFmtId="193" formatCode="&quot;D2 moy &quot;0.000"/>
    <numFmt numFmtId="194" formatCode="&quot;d moy &quot;0.000"/>
    <numFmt numFmtId="195" formatCode="&quot;d2 moy &quot;0.000"/>
    <numFmt numFmtId="196" formatCode="#,##0;\-#,##0"/>
    <numFmt numFmtId="197" formatCode="#,##0;[Red]\-#,##0"/>
    <numFmt numFmtId="198" formatCode="#,##0.00;\-#,##0.00"/>
    <numFmt numFmtId="199" formatCode="#,##0.00;[Red]\-#,##0.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4"/>
      <color indexed="8"/>
      <name val="Cupertino"/>
      <family val="0"/>
    </font>
    <font>
      <i/>
      <sz val="12"/>
      <color indexed="10"/>
      <name val="Arial"/>
      <family val="0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sz val="10"/>
      <color indexed="10"/>
      <name val="Arial"/>
      <family val="0"/>
    </font>
    <font>
      <b/>
      <sz val="16"/>
      <color indexed="8"/>
      <name val="Cupertino"/>
      <family val="0"/>
    </font>
    <font>
      <i/>
      <sz val="11"/>
      <color indexed="21"/>
      <name val="Arial"/>
      <family val="2"/>
    </font>
    <font>
      <sz val="14"/>
      <color indexed="18"/>
      <name val="Arial"/>
      <family val="2"/>
    </font>
    <font>
      <sz val="12"/>
      <color indexed="1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Continuous" vertical="center" wrapText="1"/>
      <protection/>
    </xf>
    <xf numFmtId="0" fontId="5" fillId="0" borderId="11" xfId="0" applyFont="1" applyFill="1" applyBorder="1" applyAlignment="1" applyProtection="1">
      <alignment horizontal="centerContinuous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Continuous" vertical="center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4" fillId="0" borderId="16" xfId="0" applyFont="1" applyFill="1" applyBorder="1" applyAlignment="1" applyProtection="1">
      <alignment horizontal="centerContinuous" vertical="center"/>
      <protection/>
    </xf>
    <xf numFmtId="0" fontId="5" fillId="0" borderId="17" xfId="0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 vertical="center"/>
      <protection/>
    </xf>
    <xf numFmtId="2" fontId="7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0" fontId="4" fillId="0" borderId="18" xfId="0" applyFont="1" applyFill="1" applyBorder="1" applyAlignment="1" applyProtection="1" quotePrefix="1">
      <alignment horizontal="left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173" fontId="8" fillId="33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 quotePrefix="1">
      <alignment horizontal="left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173" fontId="8" fillId="33" borderId="23" xfId="0" applyNumberFormat="1" applyFont="1" applyFill="1" applyBorder="1" applyAlignment="1" applyProtection="1" quotePrefix="1">
      <alignment horizontal="center" vertical="center"/>
      <protection locked="0"/>
    </xf>
    <xf numFmtId="0" fontId="4" fillId="0" borderId="22" xfId="0" applyFont="1" applyFill="1" applyBorder="1" applyAlignment="1" applyProtection="1" quotePrefix="1">
      <alignment horizontal="center" vertical="center"/>
      <protection/>
    </xf>
    <xf numFmtId="1" fontId="8" fillId="33" borderId="23" xfId="0" applyNumberFormat="1" applyFont="1" applyFill="1" applyBorder="1" applyAlignment="1" applyProtection="1">
      <alignment horizontal="center" vertical="center"/>
      <protection locked="0"/>
    </xf>
    <xf numFmtId="173" fontId="8" fillId="33" borderId="23" xfId="0" applyNumberFormat="1" applyFont="1" applyFill="1" applyBorder="1" applyAlignment="1" applyProtection="1">
      <alignment horizontal="center" vertical="center"/>
      <protection locked="0"/>
    </xf>
    <xf numFmtId="1" fontId="8" fillId="0" borderId="23" xfId="0" applyNumberFormat="1" applyFont="1" applyFill="1" applyBorder="1" applyAlignment="1" applyProtection="1">
      <alignment horizontal="center" vertical="center"/>
      <protection locked="0"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74" fontId="5" fillId="0" borderId="23" xfId="0" applyNumberFormat="1" applyFont="1" applyFill="1" applyBorder="1" applyAlignment="1" applyProtection="1">
      <alignment horizontal="center" vertical="center"/>
      <protection/>
    </xf>
    <xf numFmtId="174" fontId="5" fillId="33" borderId="23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 quotePrefix="1">
      <alignment horizontal="left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174" fontId="5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 quotePrefix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11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 quotePrefix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19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 vertical="center"/>
      <protection/>
    </xf>
    <xf numFmtId="195" fontId="0" fillId="0" borderId="0" xfId="0" applyNumberFormat="1" applyAlignment="1" applyProtection="1">
      <alignment horizontal="center" vertical="center"/>
      <protection/>
    </xf>
    <xf numFmtId="0" fontId="11" fillId="0" borderId="0" xfId="0" applyFont="1" applyAlignment="1" applyProtection="1" quotePrefix="1">
      <alignment horizontal="left" vertical="center"/>
      <protection/>
    </xf>
    <xf numFmtId="181" fontId="12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182" fontId="12" fillId="0" borderId="0" xfId="0" applyNumberFormat="1" applyFont="1" applyAlignment="1" applyProtection="1">
      <alignment horizontal="center" vertical="center"/>
      <protection/>
    </xf>
    <xf numFmtId="180" fontId="12" fillId="34" borderId="0" xfId="0" applyNumberFormat="1" applyFont="1" applyFill="1" applyAlignment="1" applyProtection="1">
      <alignment horizontal="left" vertical="center"/>
      <protection/>
    </xf>
    <xf numFmtId="193" fontId="0" fillId="0" borderId="0" xfId="0" applyNumberFormat="1" applyAlignment="1" applyProtection="1">
      <alignment horizontal="center" vertical="center"/>
      <protection/>
    </xf>
    <xf numFmtId="179" fontId="12" fillId="0" borderId="0" xfId="0" applyNumberFormat="1" applyFont="1" applyAlignment="1" applyProtection="1">
      <alignment horizontal="left" vertical="center"/>
      <protection/>
    </xf>
    <xf numFmtId="192" fontId="0" fillId="0" borderId="0" xfId="0" applyNumberFormat="1" applyAlignment="1" applyProtection="1">
      <alignment horizontal="left" vertical="center"/>
      <protection/>
    </xf>
    <xf numFmtId="2" fontId="13" fillId="0" borderId="27" xfId="0" applyNumberFormat="1" applyFont="1" applyFill="1" applyBorder="1" applyAlignment="1" applyProtection="1">
      <alignment horizontal="centerContinuous" vertical="center" wrapText="1"/>
      <protection/>
    </xf>
    <xf numFmtId="2" fontId="14" fillId="0" borderId="0" xfId="0" applyNumberFormat="1" applyFont="1" applyFill="1" applyBorder="1" applyAlignment="1" applyProtection="1">
      <alignment horizontal="centerContinuous" vertical="center" wrapText="1"/>
      <protection/>
    </xf>
    <xf numFmtId="2" fontId="15" fillId="0" borderId="28" xfId="0" applyNumberFormat="1" applyFont="1" applyFill="1" applyBorder="1" applyAlignment="1" applyProtection="1">
      <alignment horizontal="left" vertical="center"/>
      <protection locked="0"/>
    </xf>
    <xf numFmtId="2" fontId="16" fillId="0" borderId="29" xfId="0" applyNumberFormat="1" applyFont="1" applyFill="1" applyBorder="1" applyAlignment="1" applyProtection="1" quotePrefix="1">
      <alignment horizontal="left" vertical="center"/>
      <protection locked="0"/>
    </xf>
    <xf numFmtId="2" fontId="16" fillId="0" borderId="30" xfId="0" applyNumberFormat="1" applyFont="1" applyFill="1" applyBorder="1" applyAlignment="1" applyProtection="1" quotePrefix="1">
      <alignment horizontal="left" vertical="center"/>
      <protection locked="0"/>
    </xf>
    <xf numFmtId="0" fontId="17" fillId="0" borderId="31" xfId="0" applyFont="1" applyFill="1" applyBorder="1" applyAlignment="1" applyProtection="1" quotePrefix="1">
      <alignment horizontal="left" vertical="center"/>
      <protection/>
    </xf>
    <xf numFmtId="0" fontId="17" fillId="0" borderId="32" xfId="0" applyFont="1" applyFill="1" applyBorder="1" applyAlignment="1" applyProtection="1" quotePrefix="1">
      <alignment horizontal="center" vertical="center"/>
      <protection/>
    </xf>
    <xf numFmtId="174" fontId="12" fillId="0" borderId="23" xfId="0" applyNumberFormat="1" applyFont="1" applyFill="1" applyBorder="1" applyAlignment="1" applyProtection="1">
      <alignment horizontal="center" vertical="center"/>
      <protection/>
    </xf>
    <xf numFmtId="175" fontId="17" fillId="34" borderId="0" xfId="0" applyNumberFormat="1" applyFont="1" applyFill="1" applyAlignment="1" applyProtection="1">
      <alignment horizontal="left" vertical="center"/>
      <protection/>
    </xf>
    <xf numFmtId="176" fontId="17" fillId="0" borderId="0" xfId="0" applyNumberFormat="1" applyFont="1" applyAlignment="1" applyProtection="1">
      <alignment horizontal="left" vertical="center"/>
      <protection/>
    </xf>
    <xf numFmtId="177" fontId="17" fillId="0" borderId="0" xfId="0" applyNumberFormat="1" applyFont="1" applyAlignment="1" applyProtection="1">
      <alignment horizontal="center" vertical="center"/>
      <protection/>
    </xf>
    <xf numFmtId="178" fontId="17" fillId="0" borderId="0" xfId="0" applyNumberFormat="1" applyFont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39</xdr:row>
      <xdr:rowOff>209550</xdr:rowOff>
    </xdr:from>
    <xdr:to>
      <xdr:col>1</xdr:col>
      <xdr:colOff>3762375</xdr:colOff>
      <xdr:row>48</xdr:row>
      <xdr:rowOff>152400</xdr:rowOff>
    </xdr:to>
    <xdr:grpSp>
      <xdr:nvGrpSpPr>
        <xdr:cNvPr id="1" name="Group 91"/>
        <xdr:cNvGrpSpPr>
          <a:grpSpLocks/>
        </xdr:cNvGrpSpPr>
      </xdr:nvGrpSpPr>
      <xdr:grpSpPr>
        <a:xfrm>
          <a:off x="1476375" y="9420225"/>
          <a:ext cx="2466975" cy="1466850"/>
          <a:chOff x="155" y="989"/>
          <a:chExt cx="259" cy="154"/>
        </a:xfrm>
        <a:solidFill>
          <a:srgbClr val="FFFFFF"/>
        </a:solidFill>
      </xdr:grpSpPr>
      <xdr:grpSp>
        <xdr:nvGrpSpPr>
          <xdr:cNvPr id="2" name="Group 26"/>
          <xdr:cNvGrpSpPr>
            <a:grpSpLocks/>
          </xdr:cNvGrpSpPr>
        </xdr:nvGrpSpPr>
        <xdr:grpSpPr>
          <a:xfrm>
            <a:off x="206" y="1013"/>
            <a:ext cx="88" cy="56"/>
            <a:chOff x="3560000" y="20220000"/>
            <a:chExt cx="2620000" cy="1140000"/>
          </a:xfrm>
          <a:solidFill>
            <a:srgbClr val="FFFFFF"/>
          </a:solidFill>
        </xdr:grpSpPr>
        <xdr:sp>
          <xdr:nvSpPr>
            <xdr:cNvPr id="3" name="Line 27"/>
            <xdr:cNvSpPr>
              <a:spLocks/>
            </xdr:cNvSpPr>
          </xdr:nvSpPr>
          <xdr:spPr>
            <a:xfrm>
              <a:off x="4579835" y="20220000"/>
              <a:ext cx="320295" cy="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28"/>
            <xdr:cNvSpPr>
              <a:spLocks/>
            </xdr:cNvSpPr>
          </xdr:nvSpPr>
          <xdr:spPr>
            <a:xfrm>
              <a:off x="4900130" y="20220000"/>
              <a:ext cx="1279870" cy="114000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29"/>
            <xdr:cNvSpPr>
              <a:spLocks/>
            </xdr:cNvSpPr>
          </xdr:nvSpPr>
          <xdr:spPr>
            <a:xfrm flipH="1">
              <a:off x="3560000" y="20220000"/>
              <a:ext cx="1019835" cy="114000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30"/>
          <xdr:cNvSpPr>
            <a:spLocks/>
          </xdr:cNvSpPr>
        </xdr:nvSpPr>
        <xdr:spPr>
          <a:xfrm>
            <a:off x="201" y="1042"/>
            <a:ext cx="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" name="Group 31"/>
          <xdr:cNvGrpSpPr>
            <a:grpSpLocks/>
          </xdr:cNvGrpSpPr>
        </xdr:nvGrpSpPr>
        <xdr:grpSpPr>
          <a:xfrm>
            <a:off x="301" y="1013"/>
            <a:ext cx="86" cy="56"/>
            <a:chOff x="6380000" y="20220000"/>
            <a:chExt cx="2600000" cy="1140000"/>
          </a:xfrm>
          <a:solidFill>
            <a:srgbClr val="FFFFFF"/>
          </a:solidFill>
        </xdr:grpSpPr>
        <xdr:sp>
          <xdr:nvSpPr>
            <xdr:cNvPr id="8" name="Line 32"/>
            <xdr:cNvSpPr>
              <a:spLocks/>
            </xdr:cNvSpPr>
          </xdr:nvSpPr>
          <xdr:spPr>
            <a:xfrm>
              <a:off x="7420000" y="20220000"/>
              <a:ext cx="300300" cy="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33"/>
            <xdr:cNvSpPr>
              <a:spLocks/>
            </xdr:cNvSpPr>
          </xdr:nvSpPr>
          <xdr:spPr>
            <a:xfrm>
              <a:off x="7700150" y="20220000"/>
              <a:ext cx="1279850" cy="114000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34"/>
            <xdr:cNvSpPr>
              <a:spLocks/>
            </xdr:cNvSpPr>
          </xdr:nvSpPr>
          <xdr:spPr>
            <a:xfrm flipH="1">
              <a:off x="6380000" y="20220000"/>
              <a:ext cx="1040000" cy="114000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" name="Line 35"/>
          <xdr:cNvSpPr>
            <a:spLocks/>
          </xdr:cNvSpPr>
        </xdr:nvSpPr>
        <xdr:spPr>
          <a:xfrm flipV="1">
            <a:off x="399" y="1042"/>
            <a:ext cx="0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6"/>
          <xdr:cNvSpPr>
            <a:spLocks/>
          </xdr:cNvSpPr>
        </xdr:nvSpPr>
        <xdr:spPr>
          <a:xfrm flipH="1" flipV="1">
            <a:off x="155" y="1069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 flipV="1">
            <a:off x="175" y="1069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8"/>
          <xdr:cNvSpPr>
            <a:spLocks/>
          </xdr:cNvSpPr>
        </xdr:nvSpPr>
        <xdr:spPr>
          <a:xfrm>
            <a:off x="294" y="1070"/>
            <a:ext cx="8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9"/>
          <xdr:cNvSpPr>
            <a:spLocks/>
          </xdr:cNvSpPr>
        </xdr:nvSpPr>
        <xdr:spPr>
          <a:xfrm flipH="1">
            <a:off x="200" y="1069"/>
            <a:ext cx="6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1"/>
          <xdr:cNvSpPr>
            <a:spLocks/>
          </xdr:cNvSpPr>
        </xdr:nvSpPr>
        <xdr:spPr>
          <a:xfrm>
            <a:off x="278" y="1001"/>
            <a:ext cx="40" cy="3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2"/>
          <xdr:cNvSpPr>
            <a:spLocks/>
          </xdr:cNvSpPr>
        </xdr:nvSpPr>
        <xdr:spPr>
          <a:xfrm>
            <a:off x="315" y="995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3"/>
          <xdr:cNvSpPr>
            <a:spLocks/>
          </xdr:cNvSpPr>
        </xdr:nvSpPr>
        <xdr:spPr>
          <a:xfrm>
            <a:off x="354" y="991"/>
            <a:ext cx="32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4"/>
          <xdr:cNvSpPr>
            <a:spLocks/>
          </xdr:cNvSpPr>
        </xdr:nvSpPr>
        <xdr:spPr>
          <a:xfrm>
            <a:off x="248" y="1003"/>
            <a:ext cx="56" cy="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5"/>
          <xdr:cNvSpPr>
            <a:spLocks/>
          </xdr:cNvSpPr>
        </xdr:nvSpPr>
        <xdr:spPr>
          <a:xfrm>
            <a:off x="220" y="1012"/>
            <a:ext cx="1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46"/>
          <xdr:cNvSpPr>
            <a:spLocks/>
          </xdr:cNvSpPr>
        </xdr:nvSpPr>
        <xdr:spPr>
          <a:xfrm>
            <a:off x="198" y="1030"/>
            <a:ext cx="16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Dessin 67"/>
          <xdr:cNvSpPr>
            <a:spLocks/>
          </xdr:cNvSpPr>
        </xdr:nvSpPr>
        <xdr:spPr>
          <a:xfrm>
            <a:off x="198" y="989"/>
            <a:ext cx="195" cy="80"/>
          </a:xfrm>
          <a:custGeom>
            <a:pathLst>
              <a:path h="16384" w="16384">
                <a:moveTo>
                  <a:pt x="60" y="16384"/>
                </a:moveTo>
                <a:lnTo>
                  <a:pt x="60" y="13419"/>
                </a:lnTo>
                <a:lnTo>
                  <a:pt x="0" y="12951"/>
                </a:lnTo>
                <a:lnTo>
                  <a:pt x="0" y="6866"/>
                </a:lnTo>
                <a:lnTo>
                  <a:pt x="241" y="5929"/>
                </a:lnTo>
                <a:lnTo>
                  <a:pt x="602" y="5305"/>
                </a:lnTo>
                <a:lnTo>
                  <a:pt x="783" y="5149"/>
                </a:lnTo>
                <a:lnTo>
                  <a:pt x="964" y="4837"/>
                </a:lnTo>
                <a:lnTo>
                  <a:pt x="1325" y="4525"/>
                </a:lnTo>
                <a:lnTo>
                  <a:pt x="1807" y="4369"/>
                </a:lnTo>
                <a:lnTo>
                  <a:pt x="1988" y="4057"/>
                </a:lnTo>
                <a:lnTo>
                  <a:pt x="2168" y="3901"/>
                </a:lnTo>
                <a:lnTo>
                  <a:pt x="2409" y="3589"/>
                </a:lnTo>
                <a:lnTo>
                  <a:pt x="2650" y="3121"/>
                </a:lnTo>
                <a:lnTo>
                  <a:pt x="3132" y="2809"/>
                </a:lnTo>
                <a:lnTo>
                  <a:pt x="3313" y="2497"/>
                </a:lnTo>
                <a:lnTo>
                  <a:pt x="6566" y="2497"/>
                </a:lnTo>
                <a:lnTo>
                  <a:pt x="7048" y="2341"/>
                </a:lnTo>
                <a:lnTo>
                  <a:pt x="7228" y="2341"/>
                </a:lnTo>
                <a:lnTo>
                  <a:pt x="7409" y="2028"/>
                </a:lnTo>
                <a:lnTo>
                  <a:pt x="7891" y="1872"/>
                </a:lnTo>
                <a:lnTo>
                  <a:pt x="8252" y="1716"/>
                </a:lnTo>
                <a:lnTo>
                  <a:pt x="8734" y="1404"/>
                </a:lnTo>
                <a:lnTo>
                  <a:pt x="9216" y="1248"/>
                </a:lnTo>
                <a:lnTo>
                  <a:pt x="9638" y="1248"/>
                </a:lnTo>
                <a:lnTo>
                  <a:pt x="10360" y="936"/>
                </a:lnTo>
                <a:lnTo>
                  <a:pt x="10963" y="624"/>
                </a:lnTo>
                <a:lnTo>
                  <a:pt x="11445" y="468"/>
                </a:lnTo>
                <a:lnTo>
                  <a:pt x="11927" y="156"/>
                </a:lnTo>
                <a:lnTo>
                  <a:pt x="12107" y="156"/>
                </a:lnTo>
                <a:lnTo>
                  <a:pt x="12288" y="0"/>
                </a:lnTo>
                <a:lnTo>
                  <a:pt x="14758" y="0"/>
                </a:lnTo>
                <a:lnTo>
                  <a:pt x="14938" y="156"/>
                </a:lnTo>
                <a:lnTo>
                  <a:pt x="14938" y="1092"/>
                </a:lnTo>
                <a:lnTo>
                  <a:pt x="15059" y="1560"/>
                </a:lnTo>
                <a:lnTo>
                  <a:pt x="15179" y="2185"/>
                </a:lnTo>
                <a:lnTo>
                  <a:pt x="15240" y="2809"/>
                </a:lnTo>
                <a:lnTo>
                  <a:pt x="15601" y="4681"/>
                </a:lnTo>
                <a:lnTo>
                  <a:pt x="15661" y="5149"/>
                </a:lnTo>
                <a:lnTo>
                  <a:pt x="15661" y="5617"/>
                </a:lnTo>
                <a:lnTo>
                  <a:pt x="15782" y="6554"/>
                </a:lnTo>
                <a:lnTo>
                  <a:pt x="15902" y="8738"/>
                </a:lnTo>
                <a:lnTo>
                  <a:pt x="16143" y="9050"/>
                </a:lnTo>
                <a:lnTo>
                  <a:pt x="16264" y="9518"/>
                </a:lnTo>
                <a:lnTo>
                  <a:pt x="16264" y="12171"/>
                </a:lnTo>
                <a:lnTo>
                  <a:pt x="16324" y="12639"/>
                </a:lnTo>
                <a:lnTo>
                  <a:pt x="16324" y="14043"/>
                </a:lnTo>
                <a:lnTo>
                  <a:pt x="16384" y="14512"/>
                </a:lnTo>
                <a:lnTo>
                  <a:pt x="16384" y="14980"/>
                </a:lnTo>
                <a:lnTo>
                  <a:pt x="16264" y="15916"/>
                </a:lnTo>
                <a:lnTo>
                  <a:pt x="15902" y="16228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1171575</xdr:colOff>
      <xdr:row>32</xdr:row>
      <xdr:rowOff>123825</xdr:rowOff>
    </xdr:from>
    <xdr:to>
      <xdr:col>1</xdr:col>
      <xdr:colOff>3705225</xdr:colOff>
      <xdr:row>38</xdr:row>
      <xdr:rowOff>28575</xdr:rowOff>
    </xdr:to>
    <xdr:grpSp>
      <xdr:nvGrpSpPr>
        <xdr:cNvPr id="23" name="Group 90"/>
        <xdr:cNvGrpSpPr>
          <a:grpSpLocks/>
        </xdr:cNvGrpSpPr>
      </xdr:nvGrpSpPr>
      <xdr:grpSpPr>
        <a:xfrm>
          <a:off x="1352550" y="8124825"/>
          <a:ext cx="2533650" cy="876300"/>
          <a:chOff x="121" y="853"/>
          <a:chExt cx="266" cy="92"/>
        </a:xfrm>
        <a:solidFill>
          <a:srgbClr val="FFFFFF"/>
        </a:solidFill>
      </xdr:grpSpPr>
      <xdr:sp>
        <xdr:nvSpPr>
          <xdr:cNvPr id="24" name="Line 72"/>
          <xdr:cNvSpPr>
            <a:spLocks/>
          </xdr:cNvSpPr>
        </xdr:nvSpPr>
        <xdr:spPr>
          <a:xfrm>
            <a:off x="212" y="853"/>
            <a:ext cx="9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73"/>
          <xdr:cNvSpPr>
            <a:spLocks/>
          </xdr:cNvSpPr>
        </xdr:nvSpPr>
        <xdr:spPr>
          <a:xfrm>
            <a:off x="221" y="853"/>
            <a:ext cx="45" cy="5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4"/>
          <xdr:cNvSpPr>
            <a:spLocks/>
          </xdr:cNvSpPr>
        </xdr:nvSpPr>
        <xdr:spPr>
          <a:xfrm flipH="1">
            <a:off x="178" y="853"/>
            <a:ext cx="34" cy="5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5"/>
          <xdr:cNvSpPr>
            <a:spLocks/>
          </xdr:cNvSpPr>
        </xdr:nvSpPr>
        <xdr:spPr>
          <a:xfrm>
            <a:off x="162" y="882"/>
            <a:ext cx="2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" name="Group 76"/>
          <xdr:cNvGrpSpPr>
            <a:grpSpLocks/>
          </xdr:cNvGrpSpPr>
        </xdr:nvGrpSpPr>
        <xdr:grpSpPr>
          <a:xfrm>
            <a:off x="273" y="853"/>
            <a:ext cx="87" cy="57"/>
            <a:chOff x="6260000" y="16960000"/>
            <a:chExt cx="2580000" cy="1140000"/>
          </a:xfrm>
          <a:solidFill>
            <a:srgbClr val="FFFFFF"/>
          </a:solidFill>
        </xdr:grpSpPr>
        <xdr:sp>
          <xdr:nvSpPr>
            <xdr:cNvPr id="29" name="Line 77"/>
            <xdr:cNvSpPr>
              <a:spLocks/>
            </xdr:cNvSpPr>
          </xdr:nvSpPr>
          <xdr:spPr>
            <a:xfrm>
              <a:off x="7259750" y="16960000"/>
              <a:ext cx="319920" cy="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78"/>
            <xdr:cNvSpPr>
              <a:spLocks/>
            </xdr:cNvSpPr>
          </xdr:nvSpPr>
          <xdr:spPr>
            <a:xfrm>
              <a:off x="7560320" y="16960000"/>
              <a:ext cx="1279680" cy="114000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79"/>
            <xdr:cNvSpPr>
              <a:spLocks/>
            </xdr:cNvSpPr>
          </xdr:nvSpPr>
          <xdr:spPr>
            <a:xfrm flipH="1">
              <a:off x="6260000" y="16960000"/>
              <a:ext cx="999750" cy="1140000"/>
            </a:xfrm>
            <a:prstGeom prst="line">
              <a:avLst/>
            </a:prstGeom>
            <a:noFill/>
            <a:ln w="1714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2" name="Line 80"/>
          <xdr:cNvSpPr>
            <a:spLocks/>
          </xdr:cNvSpPr>
        </xdr:nvSpPr>
        <xdr:spPr>
          <a:xfrm flipV="1">
            <a:off x="380" y="883"/>
            <a:ext cx="0" cy="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81"/>
          <xdr:cNvSpPr>
            <a:spLocks/>
          </xdr:cNvSpPr>
        </xdr:nvSpPr>
        <xdr:spPr>
          <a:xfrm flipH="1">
            <a:off x="121" y="853"/>
            <a:ext cx="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82"/>
          <xdr:cNvSpPr>
            <a:spLocks/>
          </xdr:cNvSpPr>
        </xdr:nvSpPr>
        <xdr:spPr>
          <a:xfrm flipV="1">
            <a:off x="142" y="854"/>
            <a:ext cx="0" cy="7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83"/>
          <xdr:cNvSpPr>
            <a:spLocks/>
          </xdr:cNvSpPr>
        </xdr:nvSpPr>
        <xdr:spPr>
          <a:xfrm>
            <a:off x="266" y="911"/>
            <a:ext cx="6" cy="0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84"/>
          <xdr:cNvSpPr>
            <a:spLocks/>
          </xdr:cNvSpPr>
        </xdr:nvSpPr>
        <xdr:spPr>
          <a:xfrm flipH="1">
            <a:off x="187" y="867"/>
            <a:ext cx="44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85"/>
          <xdr:cNvSpPr>
            <a:spLocks/>
          </xdr:cNvSpPr>
        </xdr:nvSpPr>
        <xdr:spPr>
          <a:xfrm flipH="1">
            <a:off x="178" y="884"/>
            <a:ext cx="67" cy="4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86"/>
          <xdr:cNvSpPr>
            <a:spLocks/>
          </xdr:cNvSpPr>
        </xdr:nvSpPr>
        <xdr:spPr>
          <a:xfrm flipH="1">
            <a:off x="205" y="905"/>
            <a:ext cx="54" cy="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87"/>
          <xdr:cNvSpPr>
            <a:spLocks/>
          </xdr:cNvSpPr>
        </xdr:nvSpPr>
        <xdr:spPr>
          <a:xfrm flipV="1">
            <a:off x="283" y="865"/>
            <a:ext cx="43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88"/>
          <xdr:cNvSpPr>
            <a:spLocks/>
          </xdr:cNvSpPr>
        </xdr:nvSpPr>
        <xdr:spPr>
          <a:xfrm flipH="1">
            <a:off x="270" y="890"/>
            <a:ext cx="73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Dessin 24"/>
          <xdr:cNvSpPr>
            <a:spLocks/>
          </xdr:cNvSpPr>
        </xdr:nvSpPr>
        <xdr:spPr>
          <a:xfrm>
            <a:off x="177" y="911"/>
            <a:ext cx="183" cy="34"/>
          </a:xfrm>
          <a:custGeom>
            <a:pathLst>
              <a:path h="16384" w="16384">
                <a:moveTo>
                  <a:pt x="0" y="0"/>
                </a:moveTo>
                <a:lnTo>
                  <a:pt x="0" y="9466"/>
                </a:lnTo>
                <a:lnTo>
                  <a:pt x="65" y="10559"/>
                </a:lnTo>
                <a:lnTo>
                  <a:pt x="259" y="10559"/>
                </a:lnTo>
                <a:lnTo>
                  <a:pt x="1036" y="12015"/>
                </a:lnTo>
                <a:lnTo>
                  <a:pt x="1230" y="12743"/>
                </a:lnTo>
                <a:lnTo>
                  <a:pt x="1425" y="13107"/>
                </a:lnTo>
                <a:lnTo>
                  <a:pt x="1684" y="13835"/>
                </a:lnTo>
                <a:lnTo>
                  <a:pt x="2202" y="14199"/>
                </a:lnTo>
                <a:lnTo>
                  <a:pt x="2396" y="14564"/>
                </a:lnTo>
                <a:lnTo>
                  <a:pt x="2590" y="15292"/>
                </a:lnTo>
                <a:lnTo>
                  <a:pt x="2785" y="15656"/>
                </a:lnTo>
                <a:lnTo>
                  <a:pt x="3238" y="15656"/>
                </a:lnTo>
                <a:lnTo>
                  <a:pt x="3756" y="16020"/>
                </a:lnTo>
                <a:lnTo>
                  <a:pt x="4792" y="16020"/>
                </a:lnTo>
                <a:lnTo>
                  <a:pt x="5310" y="16384"/>
                </a:lnTo>
                <a:lnTo>
                  <a:pt x="7512" y="16384"/>
                </a:lnTo>
                <a:lnTo>
                  <a:pt x="8289" y="15292"/>
                </a:lnTo>
                <a:lnTo>
                  <a:pt x="8872" y="14928"/>
                </a:lnTo>
                <a:lnTo>
                  <a:pt x="9261" y="14928"/>
                </a:lnTo>
                <a:lnTo>
                  <a:pt x="9649" y="13471"/>
                </a:lnTo>
                <a:lnTo>
                  <a:pt x="10038" y="13107"/>
                </a:lnTo>
                <a:lnTo>
                  <a:pt x="10426" y="12379"/>
                </a:lnTo>
                <a:lnTo>
                  <a:pt x="10944" y="12015"/>
                </a:lnTo>
                <a:lnTo>
                  <a:pt x="11592" y="11287"/>
                </a:lnTo>
                <a:lnTo>
                  <a:pt x="12110" y="10923"/>
                </a:lnTo>
                <a:lnTo>
                  <a:pt x="12498" y="10559"/>
                </a:lnTo>
                <a:lnTo>
                  <a:pt x="13017" y="10559"/>
                </a:lnTo>
                <a:lnTo>
                  <a:pt x="13535" y="10194"/>
                </a:lnTo>
                <a:lnTo>
                  <a:pt x="13923" y="9830"/>
                </a:lnTo>
                <a:lnTo>
                  <a:pt x="14182" y="9102"/>
                </a:lnTo>
                <a:lnTo>
                  <a:pt x="14636" y="6554"/>
                </a:lnTo>
                <a:lnTo>
                  <a:pt x="15413" y="5097"/>
                </a:lnTo>
                <a:lnTo>
                  <a:pt x="15607" y="5097"/>
                </a:lnTo>
                <a:lnTo>
                  <a:pt x="15736" y="2913"/>
                </a:lnTo>
                <a:lnTo>
                  <a:pt x="15931" y="2185"/>
                </a:lnTo>
                <a:lnTo>
                  <a:pt x="15995" y="1092"/>
                </a:lnTo>
                <a:lnTo>
                  <a:pt x="16190" y="728"/>
                </a:lnTo>
                <a:lnTo>
                  <a:pt x="16384" y="728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showGridLines="0" tabSelected="1" zoomScalePageLayoutView="0" workbookViewId="0" topLeftCell="A1">
      <selection activeCell="D11" sqref="D11"/>
    </sheetView>
  </sheetViews>
  <sheetFormatPr defaultColWidth="11.421875" defaultRowHeight="12.75"/>
  <cols>
    <col min="1" max="1" width="2.7109375" style="3" customWidth="1"/>
    <col min="2" max="2" width="65.28125" style="3" customWidth="1"/>
    <col min="3" max="3" width="14.28125" style="44" customWidth="1"/>
    <col min="4" max="4" width="12.7109375" style="44" customWidth="1"/>
    <col min="5" max="5" width="2.7109375" style="3" customWidth="1"/>
    <col min="6" max="16384" width="11.421875" style="3" customWidth="1"/>
  </cols>
  <sheetData>
    <row r="1" spans="1:5" ht="3.75" customHeight="1" thickBot="1">
      <c r="A1" s="1"/>
      <c r="B1" s="1"/>
      <c r="C1" s="2"/>
      <c r="D1" s="2"/>
      <c r="E1" s="1"/>
    </row>
    <row r="2" spans="1:5" ht="45" customHeight="1" thickBot="1" thickTop="1">
      <c r="A2" s="1"/>
      <c r="B2" s="59" t="s">
        <v>51</v>
      </c>
      <c r="C2" s="4"/>
      <c r="D2" s="5"/>
      <c r="E2" s="6"/>
    </row>
    <row r="3" spans="1:5" ht="9" customHeight="1" thickBot="1" thickTop="1">
      <c r="A3" s="1"/>
      <c r="B3" s="7"/>
      <c r="C3" s="8"/>
      <c r="D3" s="9"/>
      <c r="E3" s="6"/>
    </row>
    <row r="4" spans="1:5" s="13" customFormat="1" ht="21" customHeight="1">
      <c r="A4" s="10"/>
      <c r="B4" s="61" t="s">
        <v>52</v>
      </c>
      <c r="C4" s="11"/>
      <c r="D4" s="12"/>
      <c r="E4" s="6"/>
    </row>
    <row r="5" spans="1:5" ht="21" customHeight="1">
      <c r="A5" s="1"/>
      <c r="B5" s="62" t="s">
        <v>53</v>
      </c>
      <c r="C5" s="14"/>
      <c r="D5" s="15"/>
      <c r="E5" s="6"/>
    </row>
    <row r="6" spans="1:5" ht="21" customHeight="1" thickBot="1">
      <c r="A6" s="1"/>
      <c r="B6" s="63" t="s">
        <v>54</v>
      </c>
      <c r="C6" s="16"/>
      <c r="D6" s="17"/>
      <c r="E6" s="6"/>
    </row>
    <row r="7" spans="1:5" s="20" customFormat="1" ht="18" customHeight="1">
      <c r="A7" s="18"/>
      <c r="B7" s="19" t="s">
        <v>0</v>
      </c>
      <c r="C7" s="8"/>
      <c r="D7" s="9"/>
      <c r="E7" s="6"/>
    </row>
    <row r="8" spans="1:5" s="20" customFormat="1" ht="57.75" customHeight="1" thickBot="1">
      <c r="A8" s="18"/>
      <c r="B8" s="60" t="s">
        <v>1</v>
      </c>
      <c r="C8" s="21"/>
      <c r="D8" s="22"/>
      <c r="E8" s="6"/>
    </row>
    <row r="9" spans="1:5" ht="18" customHeight="1">
      <c r="A9" s="1"/>
      <c r="B9" s="23" t="s">
        <v>2</v>
      </c>
      <c r="C9" s="24" t="s">
        <v>3</v>
      </c>
      <c r="D9" s="25">
        <v>30</v>
      </c>
      <c r="E9" s="6"/>
    </row>
    <row r="10" spans="1:5" ht="18" customHeight="1">
      <c r="A10" s="1"/>
      <c r="B10" s="26" t="s">
        <v>4</v>
      </c>
      <c r="C10" s="27" t="s">
        <v>5</v>
      </c>
      <c r="D10" s="28">
        <v>1</v>
      </c>
      <c r="E10" s="6"/>
    </row>
    <row r="11" spans="1:5" ht="18" customHeight="1">
      <c r="A11" s="1"/>
      <c r="B11" s="26" t="s">
        <v>6</v>
      </c>
      <c r="C11" s="29" t="s">
        <v>7</v>
      </c>
      <c r="D11" s="30">
        <v>6</v>
      </c>
      <c r="E11" s="6"/>
    </row>
    <row r="12" spans="1:5" ht="18" customHeight="1">
      <c r="A12" s="1"/>
      <c r="B12" s="26" t="s">
        <v>8</v>
      </c>
      <c r="C12" s="29" t="s">
        <v>9</v>
      </c>
      <c r="D12" s="31" t="s">
        <v>10</v>
      </c>
      <c r="E12" s="6"/>
    </row>
    <row r="13" spans="1:5" ht="18" customHeight="1">
      <c r="A13" s="1"/>
      <c r="B13" s="26" t="s">
        <v>11</v>
      </c>
      <c r="C13" s="29" t="s">
        <v>12</v>
      </c>
      <c r="D13" s="32">
        <v>6</v>
      </c>
      <c r="E13" s="6"/>
    </row>
    <row r="14" spans="1:5" ht="18" customHeight="1">
      <c r="A14" s="1"/>
      <c r="B14" s="26" t="s">
        <v>13</v>
      </c>
      <c r="C14" s="29" t="s">
        <v>14</v>
      </c>
      <c r="D14" s="32" t="s">
        <v>15</v>
      </c>
      <c r="E14" s="6"/>
    </row>
    <row r="15" spans="1:5" ht="18" customHeight="1">
      <c r="A15" s="1"/>
      <c r="B15" s="26" t="s">
        <v>16</v>
      </c>
      <c r="C15" s="29" t="s">
        <v>17</v>
      </c>
      <c r="D15" s="33">
        <f>IF(qf=3,0.5,IF(qf=4,0.63,IF(qf=5,0.8,IF(qf=6,1,IF(qf=7,1.25,IF(qf=8,1.6,"écart ei non valable"))))))</f>
        <v>1</v>
      </c>
      <c r="E15" s="6"/>
    </row>
    <row r="16" spans="1:5" ht="18" customHeight="1">
      <c r="A16" s="1"/>
      <c r="B16" s="26" t="s">
        <v>18</v>
      </c>
      <c r="C16" s="29" t="s">
        <v>19</v>
      </c>
      <c r="D16" s="33">
        <f>IF(qf=3,0.5,IF(qf=4,0.63,IF(qf=5,0.8,IF(qf=6,1,IF(qf=7,1.25,IF(qf=8,1.6,"écart es non valable"))))))</f>
        <v>1</v>
      </c>
      <c r="E16" s="6"/>
    </row>
    <row r="17" spans="1:5" ht="18" customHeight="1">
      <c r="A17" s="1"/>
      <c r="B17" s="26" t="s">
        <v>20</v>
      </c>
      <c r="C17" s="29" t="s">
        <v>21</v>
      </c>
      <c r="D17" s="34">
        <f>kv*((180*(p^(2/3)))-(3.15*(p^-(1/2))))/1000</f>
        <v>0.17685</v>
      </c>
      <c r="E17" s="6"/>
    </row>
    <row r="18" spans="1:5" ht="18" customHeight="1">
      <c r="A18" s="1"/>
      <c r="B18" s="26" t="s">
        <v>22</v>
      </c>
      <c r="C18" s="29" t="s">
        <v>23</v>
      </c>
      <c r="D18" s="35">
        <f>ROUND((IF(ev="e",IF(p&gt;0.75,(50+11*p),"écart ei non valable"),IF(ev="f",(30+11*p),IF(ev="g",(15+11*p),IF(ev="h",0,"écart ei non valable")))))/1000,3)</f>
        <v>0.026</v>
      </c>
      <c r="E18" s="6"/>
    </row>
    <row r="19" spans="1:5" ht="18" customHeight="1">
      <c r="A19" s="1"/>
      <c r="B19" s="26" t="s">
        <v>24</v>
      </c>
      <c r="C19" s="29" t="s">
        <v>25</v>
      </c>
      <c r="D19" s="34">
        <f>d-(0.6495*p)</f>
        <v>29.3505</v>
      </c>
      <c r="E19" s="6"/>
    </row>
    <row r="20" spans="1:5" ht="18" customHeight="1">
      <c r="A20" s="1"/>
      <c r="B20" s="26" t="s">
        <v>26</v>
      </c>
      <c r="C20" s="29" t="s">
        <v>27</v>
      </c>
      <c r="D20" s="34">
        <f>(kv*90*p^0.4*d^0.1)/1000</f>
        <v>0.12646042438352814</v>
      </c>
      <c r="E20" s="6"/>
    </row>
    <row r="21" spans="1:5" ht="18" customHeight="1">
      <c r="A21" s="1"/>
      <c r="B21" s="36" t="s">
        <v>28</v>
      </c>
      <c r="C21" s="27" t="s">
        <v>29</v>
      </c>
      <c r="D21" s="34">
        <f>d-1.2268*p</f>
        <v>28.7732</v>
      </c>
      <c r="E21" s="6"/>
    </row>
    <row r="22" spans="1:5" ht="18" customHeight="1">
      <c r="A22" s="1"/>
      <c r="B22" s="64" t="s">
        <v>30</v>
      </c>
      <c r="C22" s="65" t="s">
        <v>31</v>
      </c>
      <c r="D22" s="66">
        <f>1.2268*p/2</f>
        <v>0.6134</v>
      </c>
      <c r="E22" s="6"/>
    </row>
    <row r="23" spans="1:5" ht="18" customHeight="1">
      <c r="A23" s="1"/>
      <c r="B23" s="36" t="s">
        <v>32</v>
      </c>
      <c r="C23" s="29" t="s">
        <v>33</v>
      </c>
      <c r="D23" s="34">
        <f>d-1.0825*p</f>
        <v>28.9175</v>
      </c>
      <c r="E23" s="6"/>
    </row>
    <row r="24" spans="1:5" ht="18" customHeight="1">
      <c r="A24" s="1"/>
      <c r="B24" s="26" t="s">
        <v>34</v>
      </c>
      <c r="C24" s="29" t="s">
        <v>35</v>
      </c>
      <c r="D24" s="35">
        <f>IF(et="H",0,IF(EI="G",(15+11*p),"écart ei non valable"))</f>
        <v>0</v>
      </c>
      <c r="E24" s="6"/>
    </row>
    <row r="25" spans="1:5" ht="18" customHeight="1">
      <c r="A25" s="1"/>
      <c r="B25" s="26" t="s">
        <v>36</v>
      </c>
      <c r="C25" s="29" t="s">
        <v>37</v>
      </c>
      <c r="D25" s="34">
        <f>IF(p&lt;1,kt*((433*p)-(190*p^1.22)),kt*230*p^0.7)/1000</f>
        <v>0.23</v>
      </c>
      <c r="E25" s="6"/>
    </row>
    <row r="26" spans="1:5" ht="18" customHeight="1">
      <c r="A26" s="1"/>
      <c r="B26" s="26" t="s">
        <v>38</v>
      </c>
      <c r="C26" s="29" t="s">
        <v>39</v>
      </c>
      <c r="D26" s="34">
        <f>d-(0.6495*p)</f>
        <v>29.3505</v>
      </c>
      <c r="E26" s="6"/>
    </row>
    <row r="27" spans="1:5" ht="18" customHeight="1">
      <c r="A27" s="1"/>
      <c r="B27" s="26" t="s">
        <v>40</v>
      </c>
      <c r="C27" s="29" t="s">
        <v>41</v>
      </c>
      <c r="D27" s="34">
        <f>(kt*118*p^0.4*d^0.1)/1000</f>
        <v>0.16580366752507023</v>
      </c>
      <c r="E27" s="6"/>
    </row>
    <row r="28" spans="1:5" ht="18" customHeight="1">
      <c r="A28" s="1"/>
      <c r="B28" s="36" t="s">
        <v>42</v>
      </c>
      <c r="C28" s="27" t="s">
        <v>15</v>
      </c>
      <c r="D28" s="34">
        <f>0.866*p</f>
        <v>0.866</v>
      </c>
      <c r="E28" s="6"/>
    </row>
    <row r="29" spans="1:5" ht="18" customHeight="1" thickBot="1">
      <c r="A29" s="1"/>
      <c r="B29" s="37" t="s">
        <v>43</v>
      </c>
      <c r="C29" s="38" t="s">
        <v>44</v>
      </c>
      <c r="D29" s="39">
        <f>0.1443*p</f>
        <v>0.1443</v>
      </c>
      <c r="E29" s="6"/>
    </row>
    <row r="30" spans="1:5" ht="15.75" customHeight="1">
      <c r="A30" s="18"/>
      <c r="B30" s="6"/>
      <c r="C30" s="40"/>
      <c r="D30" s="40"/>
      <c r="E30" s="6"/>
    </row>
    <row r="31" spans="2:4" ht="21.75" customHeight="1">
      <c r="B31" s="41" t="s">
        <v>45</v>
      </c>
      <c r="C31" s="42"/>
      <c r="D31" s="42"/>
    </row>
    <row r="32" ht="18" customHeight="1">
      <c r="B32" s="43" t="s">
        <v>46</v>
      </c>
    </row>
    <row r="33" ht="12.75"/>
    <row r="34" ht="12.75">
      <c r="B34" s="45" t="s">
        <v>47</v>
      </c>
    </row>
    <row r="35" spans="2:3" ht="12.75">
      <c r="B35" s="67">
        <f>d-ES</f>
        <v>29.974</v>
      </c>
      <c r="C35" s="46" t="s">
        <v>48</v>
      </c>
    </row>
    <row r="36" spans="2:4" ht="12.75">
      <c r="B36" s="68">
        <f>d-ES-Td</f>
        <v>29.79715</v>
      </c>
      <c r="C36" s="69">
        <f>d2_D2-ES</f>
        <v>29.3245</v>
      </c>
      <c r="D36" s="47"/>
    </row>
    <row r="37" spans="2:4" ht="12.75">
      <c r="B37" s="48">
        <f>AVERAGE(B35:B36)</f>
        <v>29.885575</v>
      </c>
      <c r="C37" s="70">
        <f>d2_D2-(ES+Td2)</f>
        <v>29.198039575616473</v>
      </c>
      <c r="D37" s="47"/>
    </row>
    <row r="38" spans="2:3" ht="12.75">
      <c r="B38" s="49"/>
      <c r="C38" s="50">
        <f>AVERAGE(C36:C37)</f>
        <v>29.26126978780824</v>
      </c>
    </row>
    <row r="39" ht="18.75" customHeight="1"/>
    <row r="40" ht="18">
      <c r="B40" s="51" t="s">
        <v>49</v>
      </c>
    </row>
    <row r="41" ht="12.75"/>
    <row r="42" ht="12.75"/>
    <row r="43" ht="12.75"/>
    <row r="44" ht="12.75">
      <c r="C44" s="46" t="s">
        <v>48</v>
      </c>
    </row>
    <row r="45" ht="12.75">
      <c r="C45" s="52">
        <f>D_2+EI+T_D2</f>
        <v>29.51630366752507</v>
      </c>
    </row>
    <row r="46" spans="2:3" ht="12.75">
      <c r="B46" s="53" t="s">
        <v>50</v>
      </c>
      <c r="C46" s="54">
        <f>D_2+EI</f>
        <v>29.3505</v>
      </c>
    </row>
    <row r="47" spans="2:3" ht="12.75">
      <c r="B47" s="55">
        <f>D1_d1+EI+TD1</f>
        <v>29.1475</v>
      </c>
      <c r="C47" s="56">
        <f>AVERAGE(C45:C46)</f>
        <v>29.433401833762534</v>
      </c>
    </row>
    <row r="48" spans="2:3" ht="12.75">
      <c r="B48" s="57">
        <f>D1_d1+EI</f>
        <v>28.9175</v>
      </c>
      <c r="C48" s="47"/>
    </row>
    <row r="49" spans="2:3" ht="12.75">
      <c r="B49" s="58">
        <f>AVERAGE(B47:B48)</f>
        <v>29.0325</v>
      </c>
      <c r="C49" s="47"/>
    </row>
  </sheetData>
  <sheetProtection/>
  <printOptions horizontalCentered="1" verticalCentered="1"/>
  <pageMargins left="0.7874015748031497" right="0.7874015748031497" top="0.7874015748031497" bottom="0.7874015748031497" header="0.4921259845" footer="0.4921259845"/>
  <pageSetup fitToHeight="1" fitToWidth="1" orientation="portrait" paperSize="9" scale="85" r:id="rId2"/>
  <headerFooter alignWithMargins="0">
    <oddFooter>&amp;C  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J JAURES</dc:creator>
  <cp:keywords/>
  <dc:description/>
  <cp:lastModifiedBy>GILBERT</cp:lastModifiedBy>
  <cp:lastPrinted>2005-04-05T15:18:56Z</cp:lastPrinted>
  <dcterms:modified xsi:type="dcterms:W3CDTF">2016-10-15T13:58:52Z</dcterms:modified>
  <cp:category/>
  <cp:version/>
  <cp:contentType/>
  <cp:contentStatus/>
</cp:coreProperties>
</file>